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ickerschacht_A138_neu" sheetId="1" r:id="rId1"/>
  </sheets>
  <definedNames>
    <definedName name="_xlnm.Print_Area" localSheetId="0">'Sickerschacht_A138_neu'!$A$3:$J$28</definedName>
  </definedNames>
  <calcPr fullCalcOnLoad="1"/>
</workbook>
</file>

<file path=xl/comments1.xml><?xml version="1.0" encoding="utf-8"?>
<comments xmlns="http://schemas.openxmlformats.org/spreadsheetml/2006/main">
  <authors>
    <author>W7INST</author>
  </authors>
  <commentList>
    <comment ref="B8" authorId="0">
      <text>
        <r>
          <rPr>
            <b/>
            <sz val="8"/>
            <rFont val="Arial"/>
            <family val="2"/>
          </rPr>
          <t>z.B. Dachfläche incl. Dachüberständen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Arial"/>
            <family val="2"/>
          </rPr>
          <t>Werte aus Bodengutachten/ Bodenaufschluss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<sst xmlns="http://schemas.openxmlformats.org/spreadsheetml/2006/main" count="40" uniqueCount="33">
  <si>
    <t>Schachtabmessungen:</t>
  </si>
  <si>
    <t>Bodenkenndaten:</t>
  </si>
  <si>
    <t>fz</t>
  </si>
  <si>
    <t>Au  (qm)</t>
  </si>
  <si>
    <t>D</t>
  </si>
  <si>
    <t>z in m</t>
  </si>
  <si>
    <t>Da  (m)</t>
  </si>
  <si>
    <t>Di  (m)</t>
  </si>
  <si>
    <t>max  z =</t>
  </si>
  <si>
    <t>Ermittlung der erforderlichen Schachttiefe:</t>
  </si>
  <si>
    <t>frostfreie Tiefe der Zuleitung:</t>
  </si>
  <si>
    <t>Einstauhöhe  z</t>
  </si>
  <si>
    <t>Filterschicht</t>
  </si>
  <si>
    <t>Sand/Feinkies</t>
  </si>
  <si>
    <t>erf. Schachttiefe</t>
  </si>
  <si>
    <t>m</t>
  </si>
  <si>
    <t>erf. GW-Flurabstand</t>
  </si>
  <si>
    <t>Schachttyp B (Versickerung durch die Sohle)</t>
  </si>
  <si>
    <t>Schachttyp A  (Versickerung durch Wandung)</t>
  </si>
  <si>
    <t>vorh.  kf</t>
  </si>
  <si>
    <t>erf. kf Filterschicht (Schachttyp B)</t>
  </si>
  <si>
    <t>ausreichender GW-Flurabstand</t>
  </si>
  <si>
    <t>oder</t>
  </si>
  <si>
    <r>
      <t xml:space="preserve">höchster </t>
    </r>
    <r>
      <rPr>
        <sz val="10"/>
        <rFont val="Arial"/>
        <family val="0"/>
      </rPr>
      <t xml:space="preserve">gemessener </t>
    </r>
    <r>
      <rPr>
        <b/>
        <sz val="10"/>
        <rFont val="Arial"/>
        <family val="2"/>
      </rPr>
      <t>GW-Stand</t>
    </r>
  </si>
  <si>
    <t>max. zul. Kf Filterschicht</t>
  </si>
  <si>
    <t>Grobsand</t>
  </si>
  <si>
    <t>Mittelsand</t>
  </si>
  <si>
    <t>Feinsand</t>
  </si>
  <si>
    <t>schluffiger Sand</t>
  </si>
  <si>
    <t>sandiger Schluff</t>
  </si>
  <si>
    <t>gelb unterlegte Felder sind Eingabefelder !</t>
  </si>
  <si>
    <t>A befestigt:</t>
  </si>
  <si>
    <t>rD (0,2) in l/(s*h) (Kostra-Regen Kreis Segeberg)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</si>
</sst>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1" fontId="1" fillId="0" borderId="10" xfId="0" applyNumberFormat="1" applyFont="1" applyFill="1" applyBorder="1" applyAlignment="1">
      <alignment horizontal="center"/>
    </xf>
    <xf numFmtId="11" fontId="1" fillId="0" borderId="0" xfId="0" applyNumberFormat="1" applyFont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2" fontId="5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1" fontId="1" fillId="34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wrapText="1"/>
    </xf>
    <xf numFmtId="2" fontId="1" fillId="33" borderId="25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2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="90" zoomScaleNormal="90" workbookViewId="0" topLeftCell="A1">
      <selection activeCell="P11" sqref="P11"/>
    </sheetView>
  </sheetViews>
  <sheetFormatPr defaultColWidth="11.421875" defaultRowHeight="12.75"/>
  <cols>
    <col min="4" max="4" width="17.421875" style="0" customWidth="1"/>
    <col min="5" max="5" width="11.421875" style="1" customWidth="1"/>
    <col min="6" max="6" width="17.421875" style="0" customWidth="1"/>
    <col min="8" max="8" width="16.421875" style="0" customWidth="1"/>
    <col min="12" max="12" width="17.28125" style="0" hidden="1" customWidth="1"/>
    <col min="13" max="13" width="0" style="0" hidden="1" customWidth="1"/>
    <col min="14" max="14" width="13.421875" style="0" hidden="1" customWidth="1"/>
  </cols>
  <sheetData>
    <row r="1" ht="12.75"/>
    <row r="2" spans="6:10" ht="20.25" customHeight="1" thickBot="1">
      <c r="F2" s="45"/>
      <c r="G2" s="46" t="s">
        <v>30</v>
      </c>
      <c r="H2" s="47"/>
      <c r="I2" s="47"/>
      <c r="J2" s="48"/>
    </row>
    <row r="3" spans="1:10" ht="18" customHeight="1">
      <c r="A3" s="6" t="s">
        <v>0</v>
      </c>
      <c r="D3" s="37" t="s">
        <v>1</v>
      </c>
      <c r="E3" s="38"/>
      <c r="F3" s="44"/>
      <c r="G3" s="44"/>
      <c r="H3" s="44"/>
      <c r="I3" s="44"/>
      <c r="J3" s="44"/>
    </row>
    <row r="4" spans="1:14" ht="28.5" customHeight="1">
      <c r="A4" t="s">
        <v>6</v>
      </c>
      <c r="B4" s="43">
        <v>1.7</v>
      </c>
      <c r="D4" s="39" t="s">
        <v>19</v>
      </c>
      <c r="E4" s="40">
        <f>N4</f>
        <v>5E-05</v>
      </c>
      <c r="F4" s="22"/>
      <c r="G4" s="35" t="s">
        <v>2</v>
      </c>
      <c r="H4" s="36">
        <v>1.2</v>
      </c>
      <c r="M4">
        <v>3</v>
      </c>
      <c r="N4">
        <f>VLOOKUP(M4,M5:N9,2)</f>
        <v>5E-05</v>
      </c>
    </row>
    <row r="5" spans="1:14" ht="39" customHeight="1" thickBot="1">
      <c r="A5" t="s">
        <v>7</v>
      </c>
      <c r="B5" s="26">
        <v>1.5</v>
      </c>
      <c r="D5" s="41" t="s">
        <v>23</v>
      </c>
      <c r="E5" s="42">
        <v>5</v>
      </c>
      <c r="L5" s="29" t="s">
        <v>25</v>
      </c>
      <c r="M5">
        <v>1</v>
      </c>
      <c r="N5">
        <f>1*POWER(10,-3)</f>
        <v>0.001</v>
      </c>
    </row>
    <row r="6" spans="4:14" ht="38.25">
      <c r="D6" s="19" t="s">
        <v>20</v>
      </c>
      <c r="E6" s="25">
        <f>((B4*B4+2*E8*B4)/(B5*B5))*E4</f>
        <v>0.00019400104745578246</v>
      </c>
      <c r="F6" s="28"/>
      <c r="G6" s="27"/>
      <c r="H6" s="27"/>
      <c r="L6" s="29" t="s">
        <v>26</v>
      </c>
      <c r="M6">
        <v>2</v>
      </c>
      <c r="N6">
        <f>5*POWER(10,-4)</f>
        <v>0.0005</v>
      </c>
    </row>
    <row r="7" spans="1:14" ht="26.25" thickBot="1">
      <c r="A7" s="7" t="s">
        <v>31</v>
      </c>
      <c r="D7" s="19" t="s">
        <v>24</v>
      </c>
      <c r="E7" s="24">
        <f>1*POWER(10,-3)</f>
        <v>0.001</v>
      </c>
      <c r="G7" s="8" t="s">
        <v>17</v>
      </c>
      <c r="H7" s="9"/>
      <c r="I7" s="9"/>
      <c r="J7" s="10"/>
      <c r="L7" s="29" t="s">
        <v>27</v>
      </c>
      <c r="M7">
        <v>3</v>
      </c>
      <c r="N7">
        <f>5*POWER(10,-5)</f>
        <v>5E-05</v>
      </c>
    </row>
    <row r="8" spans="1:14" ht="18.75" customHeight="1" thickBot="1">
      <c r="A8" t="s">
        <v>3</v>
      </c>
      <c r="B8" s="23">
        <v>120</v>
      </c>
      <c r="D8" s="5" t="s">
        <v>8</v>
      </c>
      <c r="E8" s="30">
        <f>MAX(E11:E28)</f>
        <v>1.7176609222088854</v>
      </c>
      <c r="F8" s="31"/>
      <c r="G8" s="11" t="s">
        <v>9</v>
      </c>
      <c r="H8" s="12"/>
      <c r="I8" s="12"/>
      <c r="J8" s="13"/>
      <c r="L8" s="29" t="s">
        <v>28</v>
      </c>
      <c r="M8">
        <v>4</v>
      </c>
      <c r="N8">
        <f>1*POWER(10,-5)</f>
        <v>1E-05</v>
      </c>
    </row>
    <row r="9" spans="7:14" ht="12.75">
      <c r="G9" s="11"/>
      <c r="H9" s="12"/>
      <c r="I9" s="12"/>
      <c r="J9" s="13"/>
      <c r="L9" s="29" t="s">
        <v>29</v>
      </c>
      <c r="M9">
        <v>5</v>
      </c>
      <c r="N9">
        <f>1*POWER(10,-6)</f>
        <v>1E-06</v>
      </c>
    </row>
    <row r="10" spans="3:10" ht="38.25">
      <c r="C10" s="2" t="s">
        <v>4</v>
      </c>
      <c r="D10" s="21" t="s">
        <v>32</v>
      </c>
      <c r="E10" s="2" t="s">
        <v>5</v>
      </c>
      <c r="G10" s="11" t="s">
        <v>10</v>
      </c>
      <c r="H10" s="12"/>
      <c r="I10" s="14">
        <v>1</v>
      </c>
      <c r="J10" s="13"/>
    </row>
    <row r="11" spans="3:10" ht="12.75">
      <c r="C11" s="3">
        <v>5</v>
      </c>
      <c r="D11" s="34">
        <v>340.9</v>
      </c>
      <c r="E11" s="4">
        <f>(($B$8*POWER(10,-7)*D11-(3.14*$B$4*$B$4*0.25*$E$4*0.5))/(($B$5*$B$5*3.14)/(4*C11*60*$H$4)+($B$4*3.14*$E$4*0.25)))</f>
        <v>0.8112012929886033</v>
      </c>
      <c r="G11" s="11" t="s">
        <v>11</v>
      </c>
      <c r="H11" s="12"/>
      <c r="I11" s="14">
        <f>E8</f>
        <v>1.7176609222088854</v>
      </c>
      <c r="J11" s="13"/>
    </row>
    <row r="12" spans="3:10" ht="29.25" customHeight="1">
      <c r="C12" s="3">
        <v>10</v>
      </c>
      <c r="D12" s="34">
        <v>221</v>
      </c>
      <c r="E12" s="4">
        <f aca="true" t="shared" si="0" ref="E12:E28">(($B$8*POWER(10,-7)*D12-(3.14*$B$4*$B$4*0.25*$E$4*0.5))/(($B$5*$B$5*3.14)/(4*C12*60*$H$4)+($B$4*3.14*$E$4*0.25)))</f>
        <v>1.0299358096712106</v>
      </c>
      <c r="G12" s="11" t="s">
        <v>12</v>
      </c>
      <c r="H12" s="12"/>
      <c r="I12" s="14">
        <v>0.5</v>
      </c>
      <c r="J12" s="13"/>
    </row>
    <row r="13" spans="3:10" ht="13.5" thickBot="1">
      <c r="C13" s="33">
        <v>15</v>
      </c>
      <c r="D13" s="34">
        <v>171.7</v>
      </c>
      <c r="E13" s="32">
        <f t="shared" si="0"/>
        <v>1.1771545161242944</v>
      </c>
      <c r="G13" s="11" t="s">
        <v>13</v>
      </c>
      <c r="H13" s="12"/>
      <c r="I13" s="14">
        <v>0.5</v>
      </c>
      <c r="J13" s="13"/>
    </row>
    <row r="14" spans="3:10" ht="13.5" thickBot="1">
      <c r="C14" s="3">
        <v>20</v>
      </c>
      <c r="D14" s="34">
        <v>143.6</v>
      </c>
      <c r="E14" s="32">
        <f t="shared" si="0"/>
        <v>1.2885640277200547</v>
      </c>
      <c r="G14" s="15" t="s">
        <v>14</v>
      </c>
      <c r="H14" s="16"/>
      <c r="I14" s="17">
        <f>SUM(I10:I13)</f>
        <v>3.7176609222088857</v>
      </c>
      <c r="J14" s="18" t="s">
        <v>15</v>
      </c>
    </row>
    <row r="15" spans="3:5" ht="12.75">
      <c r="C15" s="3">
        <v>30</v>
      </c>
      <c r="D15" s="34">
        <v>111.7</v>
      </c>
      <c r="E15" s="4">
        <f t="shared" si="0"/>
        <v>1.4514194587871707</v>
      </c>
    </row>
    <row r="16" spans="3:5" ht="12.75">
      <c r="C16" s="3">
        <v>45</v>
      </c>
      <c r="D16" s="34">
        <v>86.9</v>
      </c>
      <c r="E16" s="4">
        <f t="shared" si="0"/>
        <v>1.6116063848622835</v>
      </c>
    </row>
    <row r="17" spans="3:10" ht="12.75">
      <c r="C17" s="3">
        <v>60</v>
      </c>
      <c r="D17" s="34">
        <v>72.8</v>
      </c>
      <c r="E17" s="32">
        <f t="shared" si="0"/>
        <v>1.7176609222088854</v>
      </c>
      <c r="F17" s="1" t="s">
        <v>22</v>
      </c>
      <c r="G17" s="8" t="s">
        <v>18</v>
      </c>
      <c r="H17" s="9"/>
      <c r="I17" s="9"/>
      <c r="J17" s="10"/>
    </row>
    <row r="18" spans="3:10" ht="12.75">
      <c r="C18" s="3">
        <v>90</v>
      </c>
      <c r="D18" s="34">
        <v>52.8</v>
      </c>
      <c r="E18" s="32">
        <f t="shared" si="0"/>
        <v>1.7002451983691644</v>
      </c>
      <c r="G18" s="11" t="s">
        <v>9</v>
      </c>
      <c r="H18" s="12"/>
      <c r="I18" s="12"/>
      <c r="J18" s="13"/>
    </row>
    <row r="19" spans="3:10" ht="12.75">
      <c r="C19" s="3">
        <v>120</v>
      </c>
      <c r="D19" s="34">
        <v>42.1</v>
      </c>
      <c r="E19" s="4">
        <f t="shared" si="0"/>
        <v>1.6539933770255006</v>
      </c>
      <c r="G19" s="11"/>
      <c r="H19" s="12"/>
      <c r="I19" s="12"/>
      <c r="J19" s="13"/>
    </row>
    <row r="20" spans="3:10" ht="12.75">
      <c r="C20" s="3">
        <v>180</v>
      </c>
      <c r="D20" s="34">
        <v>30.6</v>
      </c>
      <c r="E20" s="4">
        <f t="shared" si="0"/>
        <v>1.5294033536981673</v>
      </c>
      <c r="G20" s="11" t="s">
        <v>10</v>
      </c>
      <c r="H20" s="12"/>
      <c r="I20" s="14">
        <v>1</v>
      </c>
      <c r="J20" s="13"/>
    </row>
    <row r="21" spans="3:10" ht="12.75">
      <c r="C21" s="3">
        <v>240</v>
      </c>
      <c r="D21" s="34">
        <v>24.4</v>
      </c>
      <c r="E21" s="4">
        <f t="shared" si="0"/>
        <v>1.3974534624894406</v>
      </c>
      <c r="G21" s="11" t="s">
        <v>11</v>
      </c>
      <c r="H21" s="12"/>
      <c r="I21" s="14">
        <f>E8</f>
        <v>1.7176609222088854</v>
      </c>
      <c r="J21" s="13"/>
    </row>
    <row r="22" spans="3:10" ht="13.5" thickBot="1">
      <c r="C22" s="3">
        <v>360</v>
      </c>
      <c r="D22" s="34">
        <v>17.7</v>
      </c>
      <c r="E22" s="4">
        <f t="shared" si="0"/>
        <v>1.1543471208852316</v>
      </c>
      <c r="G22" s="11" t="s">
        <v>12</v>
      </c>
      <c r="H22" s="12"/>
      <c r="I22" s="14">
        <v>0.5</v>
      </c>
      <c r="J22" s="13"/>
    </row>
    <row r="23" spans="3:10" ht="13.5" thickBot="1">
      <c r="C23" s="3">
        <v>540</v>
      </c>
      <c r="D23" s="34">
        <v>12.9</v>
      </c>
      <c r="E23" s="4">
        <f t="shared" si="0"/>
        <v>0.8745511886431839</v>
      </c>
      <c r="G23" s="15" t="s">
        <v>14</v>
      </c>
      <c r="H23" s="16"/>
      <c r="I23" s="17">
        <f>SUM(I20:I22)</f>
        <v>3.2176609222088857</v>
      </c>
      <c r="J23" s="18" t="s">
        <v>15</v>
      </c>
    </row>
    <row r="24" spans="3:5" ht="13.5" thickBot="1">
      <c r="C24" s="3">
        <v>720</v>
      </c>
      <c r="D24" s="34">
        <v>10.3</v>
      </c>
      <c r="E24" s="4">
        <f t="shared" si="0"/>
        <v>0.6635544088214322</v>
      </c>
    </row>
    <row r="25" spans="3:10" ht="13.5" thickBot="1">
      <c r="C25" s="3">
        <v>1080</v>
      </c>
      <c r="D25" s="34">
        <v>7.5</v>
      </c>
      <c r="E25" s="4">
        <f t="shared" si="0"/>
        <v>0.37213861073511106</v>
      </c>
      <c r="G25" s="15" t="s">
        <v>16</v>
      </c>
      <c r="H25" s="16"/>
      <c r="I25" s="17">
        <f>I10+I11+1.5</f>
        <v>4.217660922208886</v>
      </c>
      <c r="J25" s="18" t="s">
        <v>15</v>
      </c>
    </row>
    <row r="26" spans="3:5" ht="12.75">
      <c r="C26" s="3">
        <v>1440</v>
      </c>
      <c r="D26" s="34">
        <v>6.1</v>
      </c>
      <c r="E26" s="4">
        <f t="shared" si="0"/>
        <v>0.19679601045473108</v>
      </c>
    </row>
    <row r="27" spans="3:9" ht="15.75">
      <c r="C27" s="33">
        <v>2880</v>
      </c>
      <c r="D27" s="34">
        <v>3.5</v>
      </c>
      <c r="E27" s="32">
        <f t="shared" si="0"/>
        <v>-0.19558351032594706</v>
      </c>
      <c r="G27" t="s">
        <v>21</v>
      </c>
      <c r="I27" s="20" t="str">
        <f>IF(I25&lt;E5,"ja","nein")</f>
        <v>ja</v>
      </c>
    </row>
    <row r="28" spans="3:5" ht="12.75">
      <c r="C28" s="3">
        <v>4320</v>
      </c>
      <c r="D28" s="34">
        <v>2.6</v>
      </c>
      <c r="E28" s="4">
        <f t="shared" si="0"/>
        <v>-0.3524172090417246</v>
      </c>
    </row>
  </sheetData>
  <sheetProtection/>
  <conditionalFormatting sqref="I27">
    <cfRule type="expression" priority="1" dxfId="1" stopIfTrue="1">
      <formula>$I$27="nein"</formula>
    </cfRule>
    <cfRule type="expression" priority="2" dxfId="0" stopIfTrue="1">
      <formula>$I$27="ja"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4"/>
  <headerFooter alignWithMargins="0">
    <oddHeader>&amp;C&amp;A</oddHeader>
    <oddFooter>&amp;CSickerschacht nach DWA- A138 01/2002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Segeberg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Sickerschacht nach ATV A138</dc:title>
  <dc:subject>Versickerungsberechnungen</dc:subject>
  <dc:creator>Heinbokel, Thomas</dc:creator>
  <cp:keywords/>
  <dc:description/>
  <cp:lastModifiedBy>Tschuschke, Robert</cp:lastModifiedBy>
  <cp:lastPrinted>2014-07-07T08:48:37Z</cp:lastPrinted>
  <dcterms:created xsi:type="dcterms:W3CDTF">2002-04-29T12:16:46Z</dcterms:created>
  <dcterms:modified xsi:type="dcterms:W3CDTF">2022-01-11T12:15:16Z</dcterms:modified>
  <cp:category>Berechnungen</cp:category>
  <cp:version/>
  <cp:contentType/>
  <cp:contentStatus/>
</cp:coreProperties>
</file>